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Năm học" state="visible" r:id="rId5"/>
    <sheet sheetId="3" name="Chế độ sinh hoạt" state="visible" r:id="rId6"/>
  </sheets>
  <definedNames>
    <definedName name="_xlnm.Print_Titles" localSheetId="0">'Hướng dẫn'!$4:$4</definedName>
    <definedName name="_xlnm.Print_Titles" localSheetId="1">'Năm học'!$4:$4</definedName>
    <definedName name="_xlnm.Print_Titles" localSheetId="2">'Chế độ sinh hoạt'!$4:$4</definedName>
  </definedNames>
  <calcPr calcId="171027" fullCalcOnLoad="1"/>
</workbook>
</file>

<file path=xl/sharedStrings.xml><?xml version="1.0" encoding="utf-8"?>
<sst xmlns="http://schemas.openxmlformats.org/spreadsheetml/2006/main" count="158" uniqueCount="84">
  <si>
    <t>BẢN MẪU – dữ liệu giả · Kế hoạch năm học Mầm Non</t>
  </si>
  <si>
    <t>BẢN MẪU – dữ liệu giả · Mẫu giáo lớn 5–6 tuổi · chủ đề Nghề nghiệp · 4 tuần từ tuần 10 · tạo ngày 01/11/2026</t>
  </si>
  <si>
    <t/>
  </si>
  <si>
    <t>Hướng dẫn sử dụng</t>
  </si>
  <si>
    <t>File này để làm gì: phân bổ chủ đề cho 35 tuần thực hiện chương trình (Chương trình GDMN thiết kế cho 35 tuần, 5 ngày/tuần) và xem ngày của từng tuần.</t>
  </si>
  <si>
    <t>1</t>
  </si>
  <si>
    <t>Sheet "Năm học": sửa ô vàng "Thứ Hai tuần 1" (hàng 3) là toàn bộ ngày tự tính lại. Tuần nghỉ lễ, Tết: ghi vào cột Ghi chú và dời chủ đề.</t>
  </si>
  <si>
    <t>2</t>
  </si>
  <si>
    <t>Sửa tên chủ đề, nhánh ở các ô vàng theo kế hoạch của trường.</t>
  </si>
  <si>
    <t>3</t>
  </si>
  <si>
    <t>Sheet "Chế độ sinh hoạt": thời lượng theo chương trình, giờ quy đổi là ví dụ, sửa ô vàng giờ đón trẻ để đổi.</t>
  </si>
  <si>
    <t>4</t>
  </si>
  <si>
    <t>Ô công thức đã khoá chống sửa nhầm (Review &gt; Unprotect Sheet, không mật khẩu). In A4 ngang.</t>
  </si>
  <si>
    <t>Miễn trừ: Mầm Non là công cụ tham khảo cho giáo viên: tên bài, chủ đề là gợi ý; mẫu kế hoạch theo hướng dẫn của trường, phòng, sở. Chúng tôi không lưu thông tin bạn nhập vào công cụ.</t>
  </si>
  <si>
    <t>Tạo bởi Mầm Non · mamnon.hoagao.store · support@hoagao.store</t>
  </si>
  <si>
    <t>BẢN MẪU – dữ liệu giả · Kế hoạch năm học – Mẫu giáo lớn 5–6 tuổi</t>
  </si>
  <si>
    <t>Thứ Hai tuần 1:</t>
  </si>
  <si>
    <t>Tuần</t>
  </si>
  <si>
    <t>Từ ngày</t>
  </si>
  <si>
    <t>Đến ngày</t>
  </si>
  <si>
    <t>Chủ đề</t>
  </si>
  <si>
    <t>Nhánh</t>
  </si>
  <si>
    <t>Ghi chú</t>
  </si>
  <si>
    <t>Trường mầm non</t>
  </si>
  <si>
    <t>Trường mầm non của bé</t>
  </si>
  <si>
    <t>Lớp học của bé</t>
  </si>
  <si>
    <t>Tết Trung thu</t>
  </si>
  <si>
    <t>Bản thân</t>
  </si>
  <si>
    <t>Bé là ai</t>
  </si>
  <si>
    <t>Cơ thể của bé</t>
  </si>
  <si>
    <t>Bé cần gì để lớn lên khoẻ mạnh</t>
  </si>
  <si>
    <t>Gia đình</t>
  </si>
  <si>
    <t>Gia đình của bé</t>
  </si>
  <si>
    <t>Ngôi nhà của bé</t>
  </si>
  <si>
    <t>Đồ dùng trong gia đình</t>
  </si>
  <si>
    <t>Nghề nghiệp</t>
  </si>
  <si>
    <t>Nghề dạy học</t>
  </si>
  <si>
    <t>Nghề nông</t>
  </si>
  <si>
    <t>Nghề xây dựng</t>
  </si>
  <si>
    <t>Nghề y</t>
  </si>
  <si>
    <t>Thế giới động vật</t>
  </si>
  <si>
    <t>Động vật nuôi trong gia đình</t>
  </si>
  <si>
    <t>Động vật sống trong rừng</t>
  </si>
  <si>
    <t>Động vật sống dưới nước</t>
  </si>
  <si>
    <t>Côn trùng và chim</t>
  </si>
  <si>
    <t>Thế giới thực vật</t>
  </si>
  <si>
    <t>Cây xanh quanh bé</t>
  </si>
  <si>
    <t>Rau, củ, quả</t>
  </si>
  <si>
    <t>Các loại hoa</t>
  </si>
  <si>
    <t>Tết và mùa xuân</t>
  </si>
  <si>
    <t>Tết Nguyên đán</t>
  </si>
  <si>
    <t>Mùa xuân</t>
  </si>
  <si>
    <t>Nước và hiện tượng tự nhiên</t>
  </si>
  <si>
    <t>Nước</t>
  </si>
  <si>
    <t>Các mùa và hiện tượng thời tiết</t>
  </si>
  <si>
    <t>Quê hương – Đất nước – Bác Hồ</t>
  </si>
  <si>
    <t>Quê hương của bé</t>
  </si>
  <si>
    <t>Bác Hồ kính yêu</t>
  </si>
  <si>
    <t>Trường tiểu học</t>
  </si>
  <si>
    <t>Bé chuẩn bị vào lớp 1</t>
  </si>
  <si>
    <t>Ôn tập / chủ đề trường tự chọn</t>
  </si>
  <si>
    <t>BẢN MẪU – dữ liệu giả · Chế độ sinh hoạt – Mẫu giáo lớn 5–6 tuổi</t>
  </si>
  <si>
    <t>BẢN MẪU – dữ liệu giả · Thời lượng theo Chương trình GDMN (VBHN 01/VBHN-BGDĐT); giờ là ví dụ quy đổi theo cận dưới</t>
  </si>
  <si>
    <t>Giờ đón trẻ:</t>
  </si>
  <si>
    <t>Bắt đầu</t>
  </si>
  <si>
    <t>Kết thúc</t>
  </si>
  <si>
    <t>Hoạt động</t>
  </si>
  <si>
    <t>Thời lượng (chương trình)</t>
  </si>
  <si>
    <t>Đón trẻ, chơi, thể dục sáng</t>
  </si>
  <si>
    <t>80–90 phút</t>
  </si>
  <si>
    <t>Học</t>
  </si>
  <si>
    <t>30–40 phút</t>
  </si>
  <si>
    <t>Chơi, hoạt động ở các góc</t>
  </si>
  <si>
    <t>40–50 phút</t>
  </si>
  <si>
    <t>Chơi ngoài trời</t>
  </si>
  <si>
    <t>Ăn bữa chính</t>
  </si>
  <si>
    <t>60–70 phút</t>
  </si>
  <si>
    <t>Ngủ</t>
  </si>
  <si>
    <t>140–150 phút</t>
  </si>
  <si>
    <t>Ăn bữa phụ</t>
  </si>
  <si>
    <t>20–30 phút</t>
  </si>
  <si>
    <t>Chơi, hoạt động theo ý thích</t>
  </si>
  <si>
    <t>70–80 phút</t>
  </si>
  <si>
    <t>Trẻ chuẩn bị ra về và trả trẻ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</si>
</sst>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sz val="10"/>
      <name val="Arial"/>
    </font>
    <font>
      <b/>
      <color rgb="FF1F1A17"/>
      <sz val="11"/>
      <name val="Arial"/>
    </font>
    <font>
      <color rgb="FF6B625C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</fills>
  <borders count="2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0" fontId="5" fillId="0" borderId="0" xfId="0" applyFont="1"/>
    <xf numFmtId="164" fontId="6" fillId="4" borderId="0" xfId="0" applyNumberFormat="1" applyFont="1" applyFill="1" applyProtection="1">
      <protection locked="0"/>
    </xf>
    <xf numFmtId="1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 applyProtection="1">
      <alignment vertical="center" wrapText="1"/>
      <protection locked="0"/>
    </xf>
    <xf numFmtId="1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7" fillId="0" borderId="0" xfId="0" applyFont="1"/>
    <xf numFmtId="20" fontId="6" fillId="4" borderId="0" xfId="0" applyNumberFormat="1" applyFont="1" applyFill="1" applyProtection="1">
      <protection locked="0"/>
    </xf>
    <xf numFmtId="20" fontId="1" fillId="0" borderId="1" xfId="0" applyNumberFormat="1" applyFont="1" applyBorder="1" applyAlignment="1">
      <alignment horizontal="right" vertical="center"/>
    </xf>
    <xf numFmtId="20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&amp;L&amp;8Mầm Non · mamnon.hoagao.store&amp;R&amp;8Trang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style="1" customWidth="1"/>
    <col min="2" max="3" width="14" style="1" customWidth="1"/>
    <col min="4" max="4" width="30" style="1" customWidth="1"/>
    <col min="5" max="5" width="34" style="1" customWidth="1"/>
    <col min="6" max="6" width="24" style="1" customWidth="1"/>
  </cols>
  <sheetData>
    <row r="1" ht="26" customHeight="1" spans="1:6" x14ac:dyDescent="0.25">
      <c r="A1" s="2" t="s">
        <v>15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3" spans="5:6" x14ac:dyDescent="0.25">
      <c r="E3" s="9" t="s">
        <v>16</v>
      </c>
      <c r="F3" s="10">
        <v>46272</v>
      </c>
    </row>
    <row r="4" ht="30" customHeight="1" spans="1:6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</row>
    <row r="5" spans="1:6" x14ac:dyDescent="0.25">
      <c r="A5" s="11">
        <v>1</v>
      </c>
      <c r="B5" s="12">
        <f>$F$3+0</f>
      </c>
      <c r="C5" s="12">
        <f>$F$3+4</f>
      </c>
      <c r="D5" s="13" t="s">
        <v>23</v>
      </c>
      <c r="E5" s="13" t="s">
        <v>24</v>
      </c>
      <c r="F5" s="13" t="s">
        <v>2</v>
      </c>
    </row>
    <row r="6" spans="1:6" x14ac:dyDescent="0.25">
      <c r="A6" s="14">
        <v>2</v>
      </c>
      <c r="B6" s="15">
        <f>$F$3+7</f>
      </c>
      <c r="C6" s="15">
        <f>$F$3+11</f>
      </c>
      <c r="D6" s="13" t="s">
        <v>23</v>
      </c>
      <c r="E6" s="13" t="s">
        <v>25</v>
      </c>
      <c r="F6" s="13" t="s">
        <v>2</v>
      </c>
    </row>
    <row r="7" spans="1:6" x14ac:dyDescent="0.25">
      <c r="A7" s="11">
        <v>3</v>
      </c>
      <c r="B7" s="12">
        <f>$F$3+14</f>
      </c>
      <c r="C7" s="12">
        <f>$F$3+18</f>
      </c>
      <c r="D7" s="13" t="s">
        <v>23</v>
      </c>
      <c r="E7" s="13" t="s">
        <v>26</v>
      </c>
      <c r="F7" s="13" t="s">
        <v>2</v>
      </c>
    </row>
    <row r="8" spans="1:6" x14ac:dyDescent="0.25">
      <c r="A8" s="14">
        <v>4</v>
      </c>
      <c r="B8" s="15">
        <f>$F$3+21</f>
      </c>
      <c r="C8" s="15">
        <f>$F$3+25</f>
      </c>
      <c r="D8" s="13" t="s">
        <v>27</v>
      </c>
      <c r="E8" s="13" t="s">
        <v>28</v>
      </c>
      <c r="F8" s="13" t="s">
        <v>2</v>
      </c>
    </row>
    <row r="9" spans="1:6" x14ac:dyDescent="0.25">
      <c r="A9" s="11">
        <v>5</v>
      </c>
      <c r="B9" s="12">
        <f>$F$3+28</f>
      </c>
      <c r="C9" s="12">
        <f>$F$3+32</f>
      </c>
      <c r="D9" s="13" t="s">
        <v>27</v>
      </c>
      <c r="E9" s="13" t="s">
        <v>29</v>
      </c>
      <c r="F9" s="13" t="s">
        <v>2</v>
      </c>
    </row>
    <row r="10" spans="1:6" x14ac:dyDescent="0.25">
      <c r="A10" s="14">
        <v>6</v>
      </c>
      <c r="B10" s="15">
        <f>$F$3+35</f>
      </c>
      <c r="C10" s="15">
        <f>$F$3+39</f>
      </c>
      <c r="D10" s="13" t="s">
        <v>27</v>
      </c>
      <c r="E10" s="13" t="s">
        <v>30</v>
      </c>
      <c r="F10" s="13" t="s">
        <v>2</v>
      </c>
    </row>
    <row r="11" spans="1:6" x14ac:dyDescent="0.25">
      <c r="A11" s="11">
        <v>7</v>
      </c>
      <c r="B11" s="12">
        <f>$F$3+42</f>
      </c>
      <c r="C11" s="12">
        <f>$F$3+46</f>
      </c>
      <c r="D11" s="13" t="s">
        <v>31</v>
      </c>
      <c r="E11" s="13" t="s">
        <v>32</v>
      </c>
      <c r="F11" s="13" t="s">
        <v>2</v>
      </c>
    </row>
    <row r="12" spans="1:6" x14ac:dyDescent="0.25">
      <c r="A12" s="14">
        <v>8</v>
      </c>
      <c r="B12" s="15">
        <f>$F$3+49</f>
      </c>
      <c r="C12" s="15">
        <f>$F$3+53</f>
      </c>
      <c r="D12" s="13" t="s">
        <v>31</v>
      </c>
      <c r="E12" s="13" t="s">
        <v>33</v>
      </c>
      <c r="F12" s="13" t="s">
        <v>2</v>
      </c>
    </row>
    <row r="13" spans="1:6" x14ac:dyDescent="0.25">
      <c r="A13" s="11">
        <v>9</v>
      </c>
      <c r="B13" s="12">
        <f>$F$3+56</f>
      </c>
      <c r="C13" s="12">
        <f>$F$3+60</f>
      </c>
      <c r="D13" s="13" t="s">
        <v>31</v>
      </c>
      <c r="E13" s="13" t="s">
        <v>34</v>
      </c>
      <c r="F13" s="13" t="s">
        <v>2</v>
      </c>
    </row>
    <row r="14" spans="1:6" x14ac:dyDescent="0.25">
      <c r="A14" s="14">
        <v>10</v>
      </c>
      <c r="B14" s="15">
        <f>$F$3+63</f>
      </c>
      <c r="C14" s="15">
        <f>$F$3+67</f>
      </c>
      <c r="D14" s="13" t="s">
        <v>35</v>
      </c>
      <c r="E14" s="13" t="s">
        <v>36</v>
      </c>
      <c r="F14" s="13" t="s">
        <v>2</v>
      </c>
    </row>
    <row r="15" spans="1:6" x14ac:dyDescent="0.25">
      <c r="A15" s="11">
        <v>11</v>
      </c>
      <c r="B15" s="12">
        <f>$F$3+70</f>
      </c>
      <c r="C15" s="12">
        <f>$F$3+74</f>
      </c>
      <c r="D15" s="13" t="s">
        <v>35</v>
      </c>
      <c r="E15" s="13" t="s">
        <v>37</v>
      </c>
      <c r="F15" s="13" t="s">
        <v>2</v>
      </c>
    </row>
    <row r="16" spans="1:6" x14ac:dyDescent="0.25">
      <c r="A16" s="14">
        <v>12</v>
      </c>
      <c r="B16" s="15">
        <f>$F$3+77</f>
      </c>
      <c r="C16" s="15">
        <f>$F$3+81</f>
      </c>
      <c r="D16" s="13" t="s">
        <v>35</v>
      </c>
      <c r="E16" s="13" t="s">
        <v>38</v>
      </c>
      <c r="F16" s="13" t="s">
        <v>2</v>
      </c>
    </row>
    <row r="17" spans="1:6" x14ac:dyDescent="0.25">
      <c r="A17" s="11">
        <v>13</v>
      </c>
      <c r="B17" s="12">
        <f>$F$3+84</f>
      </c>
      <c r="C17" s="12">
        <f>$F$3+88</f>
      </c>
      <c r="D17" s="13" t="s">
        <v>35</v>
      </c>
      <c r="E17" s="13" t="s">
        <v>39</v>
      </c>
      <c r="F17" s="13" t="s">
        <v>2</v>
      </c>
    </row>
    <row r="18" spans="1:6" x14ac:dyDescent="0.25">
      <c r="A18" s="14">
        <v>14</v>
      </c>
      <c r="B18" s="15">
        <f>$F$3+91</f>
      </c>
      <c r="C18" s="15">
        <f>$F$3+95</f>
      </c>
      <c r="D18" s="13" t="s">
        <v>40</v>
      </c>
      <c r="E18" s="13" t="s">
        <v>41</v>
      </c>
      <c r="F18" s="13" t="s">
        <v>2</v>
      </c>
    </row>
    <row r="19" spans="1:6" x14ac:dyDescent="0.25">
      <c r="A19" s="11">
        <v>15</v>
      </c>
      <c r="B19" s="12">
        <f>$F$3+98</f>
      </c>
      <c r="C19" s="12">
        <f>$F$3+102</f>
      </c>
      <c r="D19" s="13" t="s">
        <v>40</v>
      </c>
      <c r="E19" s="13" t="s">
        <v>42</v>
      </c>
      <c r="F19" s="13" t="s">
        <v>2</v>
      </c>
    </row>
    <row r="20" spans="1:6" x14ac:dyDescent="0.25">
      <c r="A20" s="14">
        <v>16</v>
      </c>
      <c r="B20" s="15">
        <f>$F$3+105</f>
      </c>
      <c r="C20" s="15">
        <f>$F$3+109</f>
      </c>
      <c r="D20" s="13" t="s">
        <v>40</v>
      </c>
      <c r="E20" s="13" t="s">
        <v>43</v>
      </c>
      <c r="F20" s="13" t="s">
        <v>2</v>
      </c>
    </row>
    <row r="21" spans="1:6" x14ac:dyDescent="0.25">
      <c r="A21" s="11">
        <v>17</v>
      </c>
      <c r="B21" s="12">
        <f>$F$3+112</f>
      </c>
      <c r="C21" s="12">
        <f>$F$3+116</f>
      </c>
      <c r="D21" s="13" t="s">
        <v>40</v>
      </c>
      <c r="E21" s="13" t="s">
        <v>44</v>
      </c>
      <c r="F21" s="13" t="s">
        <v>2</v>
      </c>
    </row>
    <row r="22" spans="1:6" x14ac:dyDescent="0.25">
      <c r="A22" s="14">
        <v>18</v>
      </c>
      <c r="B22" s="15">
        <f>$F$3+119</f>
      </c>
      <c r="C22" s="15">
        <f>$F$3+123</f>
      </c>
      <c r="D22" s="13" t="s">
        <v>45</v>
      </c>
      <c r="E22" s="13" t="s">
        <v>46</v>
      </c>
      <c r="F22" s="13" t="s">
        <v>2</v>
      </c>
    </row>
    <row r="23" spans="1:6" x14ac:dyDescent="0.25">
      <c r="A23" s="11">
        <v>19</v>
      </c>
      <c r="B23" s="12">
        <f>$F$3+126</f>
      </c>
      <c r="C23" s="12">
        <f>$F$3+130</f>
      </c>
      <c r="D23" s="13" t="s">
        <v>45</v>
      </c>
      <c r="E23" s="13" t="s">
        <v>47</v>
      </c>
      <c r="F23" s="13" t="s">
        <v>2</v>
      </c>
    </row>
    <row r="24" spans="1:6" x14ac:dyDescent="0.25">
      <c r="A24" s="14">
        <v>20</v>
      </c>
      <c r="B24" s="15">
        <f>$F$3+133</f>
      </c>
      <c r="C24" s="15">
        <f>$F$3+137</f>
      </c>
      <c r="D24" s="13" t="s">
        <v>45</v>
      </c>
      <c r="E24" s="13" t="s">
        <v>48</v>
      </c>
      <c r="F24" s="13" t="s">
        <v>2</v>
      </c>
    </row>
    <row r="25" spans="1:6" x14ac:dyDescent="0.25">
      <c r="A25" s="11">
        <v>21</v>
      </c>
      <c r="B25" s="12">
        <f>$F$3+140</f>
      </c>
      <c r="C25" s="12">
        <f>$F$3+144</f>
      </c>
      <c r="D25" s="13" t="s">
        <v>49</v>
      </c>
      <c r="E25" s="13" t="s">
        <v>50</v>
      </c>
      <c r="F25" s="13" t="s">
        <v>2</v>
      </c>
    </row>
    <row r="26" spans="1:6" x14ac:dyDescent="0.25">
      <c r="A26" s="14">
        <v>22</v>
      </c>
      <c r="B26" s="15">
        <f>$F$3+147</f>
      </c>
      <c r="C26" s="15">
        <f>$F$3+151</f>
      </c>
      <c r="D26" s="13" t="s">
        <v>49</v>
      </c>
      <c r="E26" s="13" t="s">
        <v>51</v>
      </c>
      <c r="F26" s="13" t="s">
        <v>2</v>
      </c>
    </row>
    <row r="27" spans="1:6" x14ac:dyDescent="0.25">
      <c r="A27" s="11">
        <v>23</v>
      </c>
      <c r="B27" s="12">
        <f>$F$3+154</f>
      </c>
      <c r="C27" s="12">
        <f>$F$3+158</f>
      </c>
      <c r="D27" s="13" t="s">
        <v>52</v>
      </c>
      <c r="E27" s="13" t="s">
        <v>53</v>
      </c>
      <c r="F27" s="13" t="s">
        <v>2</v>
      </c>
    </row>
    <row r="28" spans="1:6" x14ac:dyDescent="0.25">
      <c r="A28" s="14">
        <v>24</v>
      </c>
      <c r="B28" s="15">
        <f>$F$3+161</f>
      </c>
      <c r="C28" s="15">
        <f>$F$3+165</f>
      </c>
      <c r="D28" s="13" t="s">
        <v>52</v>
      </c>
      <c r="E28" s="13" t="s">
        <v>54</v>
      </c>
      <c r="F28" s="13" t="s">
        <v>2</v>
      </c>
    </row>
    <row r="29" spans="1:6" x14ac:dyDescent="0.25">
      <c r="A29" s="11">
        <v>25</v>
      </c>
      <c r="B29" s="12">
        <f>$F$3+168</f>
      </c>
      <c r="C29" s="12">
        <f>$F$3+172</f>
      </c>
      <c r="D29" s="13" t="s">
        <v>55</v>
      </c>
      <c r="E29" s="13" t="s">
        <v>56</v>
      </c>
      <c r="F29" s="13" t="s">
        <v>2</v>
      </c>
    </row>
    <row r="30" spans="1:6" x14ac:dyDescent="0.25">
      <c r="A30" s="14">
        <v>26</v>
      </c>
      <c r="B30" s="15">
        <f>$F$3+175</f>
      </c>
      <c r="C30" s="15">
        <f>$F$3+179</f>
      </c>
      <c r="D30" s="13" t="s">
        <v>55</v>
      </c>
      <c r="E30" s="13" t="s">
        <v>57</v>
      </c>
      <c r="F30" s="13" t="s">
        <v>2</v>
      </c>
    </row>
    <row r="31" spans="1:6" x14ac:dyDescent="0.25">
      <c r="A31" s="11">
        <v>27</v>
      </c>
      <c r="B31" s="12">
        <f>$F$3+182</f>
      </c>
      <c r="C31" s="12">
        <f>$F$3+186</f>
      </c>
      <c r="D31" s="13" t="s">
        <v>58</v>
      </c>
      <c r="E31" s="13" t="s">
        <v>59</v>
      </c>
      <c r="F31" s="13" t="s">
        <v>2</v>
      </c>
    </row>
    <row r="32" spans="1:6" x14ac:dyDescent="0.25">
      <c r="A32" s="14">
        <v>28</v>
      </c>
      <c r="B32" s="15">
        <f>$F$3+189</f>
      </c>
      <c r="C32" s="15">
        <f>$F$3+193</f>
      </c>
      <c r="D32" s="13" t="s">
        <v>58</v>
      </c>
      <c r="E32" s="13" t="s">
        <v>58</v>
      </c>
      <c r="F32" s="13" t="s">
        <v>2</v>
      </c>
    </row>
    <row r="33" spans="1:6" x14ac:dyDescent="0.25">
      <c r="A33" s="11">
        <v>29</v>
      </c>
      <c r="B33" s="12">
        <f>$F$3+196</f>
      </c>
      <c r="C33" s="12">
        <f>$F$3+200</f>
      </c>
      <c r="D33" s="13" t="s">
        <v>60</v>
      </c>
      <c r="E33" s="13" t="s">
        <v>2</v>
      </c>
      <c r="F33" s="13" t="s">
        <v>2</v>
      </c>
    </row>
    <row r="34" spans="1:6" x14ac:dyDescent="0.25">
      <c r="A34" s="14">
        <v>30</v>
      </c>
      <c r="B34" s="15">
        <f>$F$3+203</f>
      </c>
      <c r="C34" s="15">
        <f>$F$3+207</f>
      </c>
      <c r="D34" s="13" t="s">
        <v>60</v>
      </c>
      <c r="E34" s="13" t="s">
        <v>2</v>
      </c>
      <c r="F34" s="13" t="s">
        <v>2</v>
      </c>
    </row>
    <row r="35" spans="1:6" x14ac:dyDescent="0.25">
      <c r="A35" s="11">
        <v>31</v>
      </c>
      <c r="B35" s="12">
        <f>$F$3+210</f>
      </c>
      <c r="C35" s="12">
        <f>$F$3+214</f>
      </c>
      <c r="D35" s="13" t="s">
        <v>60</v>
      </c>
      <c r="E35" s="13" t="s">
        <v>2</v>
      </c>
      <c r="F35" s="13" t="s">
        <v>2</v>
      </c>
    </row>
    <row r="36" spans="1:6" x14ac:dyDescent="0.25">
      <c r="A36" s="14">
        <v>32</v>
      </c>
      <c r="B36" s="15">
        <f>$F$3+217</f>
      </c>
      <c r="C36" s="15">
        <f>$F$3+221</f>
      </c>
      <c r="D36" s="13" t="s">
        <v>60</v>
      </c>
      <c r="E36" s="13" t="s">
        <v>2</v>
      </c>
      <c r="F36" s="13" t="s">
        <v>2</v>
      </c>
    </row>
    <row r="37" spans="1:6" x14ac:dyDescent="0.25">
      <c r="A37" s="11">
        <v>33</v>
      </c>
      <c r="B37" s="12">
        <f>$F$3+224</f>
      </c>
      <c r="C37" s="12">
        <f>$F$3+228</f>
      </c>
      <c r="D37" s="13" t="s">
        <v>60</v>
      </c>
      <c r="E37" s="13" t="s">
        <v>2</v>
      </c>
      <c r="F37" s="13" t="s">
        <v>2</v>
      </c>
    </row>
    <row r="38" spans="1:6" x14ac:dyDescent="0.25">
      <c r="A38" s="14">
        <v>34</v>
      </c>
      <c r="B38" s="15">
        <f>$F$3+231</f>
      </c>
      <c r="C38" s="15">
        <f>$F$3+235</f>
      </c>
      <c r="D38" s="13" t="s">
        <v>60</v>
      </c>
      <c r="E38" s="13" t="s">
        <v>2</v>
      </c>
      <c r="F38" s="13" t="s">
        <v>2</v>
      </c>
    </row>
    <row r="39" spans="1:6" x14ac:dyDescent="0.25">
      <c r="A39" s="11">
        <v>35</v>
      </c>
      <c r="B39" s="12">
        <f>$F$3+238</f>
      </c>
      <c r="C39" s="12">
        <f>$F$3+242</f>
      </c>
      <c r="D39" s="13" t="s">
        <v>60</v>
      </c>
      <c r="E39" s="13" t="s">
        <v>2</v>
      </c>
      <c r="F39" s="13" t="s">
        <v>2</v>
      </c>
    </row>
    <row r="41" spans="1:1" x14ac:dyDescent="0.25">
      <c r="A41" s="16" t="s">
        <v>14</v>
      </c>
    </row>
  </sheetData>
  <sheetProtection sheet="1" formatColumns="0" formatRows="0" autoFilter="0"/>
  <autoFilter ref="A4:F39"/>
  <mergeCells count="2">
    <mergeCell ref="A1:F1"/>
    <mergeCell ref="A2:F2"/>
  </mergeCells>
  <dataValidations count="1">
    <dataValidation type="date" operator="greaterThan" showErrorMessage="1" errorTitle="Ngày" error="Nhập ngày dạng dd/mm/yyyy." sqref="F3">
      <formula1>43831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&amp;L&amp;8Mầm Non · mamnon.hoagao.store&amp;R&amp;8Trang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0" style="1" customWidth="1"/>
    <col min="3" max="3" width="40" style="1" customWidth="1"/>
    <col min="4" max="4" width="18" style="1" customWidth="1"/>
  </cols>
  <sheetData>
    <row r="1" ht="26" customHeight="1" spans="1:4" x14ac:dyDescent="0.25">
      <c r="A1" s="2" t="s">
        <v>61</v>
      </c>
      <c r="B1" s="2"/>
      <c r="C1" s="2"/>
      <c r="D1" s="2"/>
    </row>
    <row r="2" spans="1:4" x14ac:dyDescent="0.25">
      <c r="A2" s="3" t="s">
        <v>62</v>
      </c>
      <c r="B2" s="3"/>
      <c r="C2" s="3"/>
      <c r="D2" s="3"/>
    </row>
    <row r="3" spans="3:4" x14ac:dyDescent="0.25">
      <c r="C3" s="1" t="s">
        <v>63</v>
      </c>
      <c r="D3" s="17">
        <v>0.2916666666666667</v>
      </c>
    </row>
    <row r="4" ht="30" customHeight="1" spans="1:4" x14ac:dyDescent="0.25">
      <c r="A4" s="4" t="s">
        <v>64</v>
      </c>
      <c r="B4" s="4" t="s">
        <v>65</v>
      </c>
      <c r="C4" s="4" t="s">
        <v>66</v>
      </c>
      <c r="D4" s="4" t="s">
        <v>67</v>
      </c>
    </row>
    <row r="5" spans="1:4" x14ac:dyDescent="0.25">
      <c r="A5" s="18">
        <f>$D$3</f>
      </c>
      <c r="B5" s="18">
        <f>A5+80/1440</f>
      </c>
      <c r="C5" s="6" t="s">
        <v>68</v>
      </c>
      <c r="D5" s="6" t="s">
        <v>69</v>
      </c>
    </row>
    <row r="6" spans="1:4" x14ac:dyDescent="0.25">
      <c r="A6" s="19">
        <f>B5</f>
      </c>
      <c r="B6" s="19">
        <f>A6+30/1440</f>
      </c>
      <c r="C6" s="8" t="s">
        <v>70</v>
      </c>
      <c r="D6" s="8" t="s">
        <v>71</v>
      </c>
    </row>
    <row r="7" spans="1:4" x14ac:dyDescent="0.25">
      <c r="A7" s="18">
        <f>B6</f>
      </c>
      <c r="B7" s="18">
        <f>A7+40/1440</f>
      </c>
      <c r="C7" s="6" t="s">
        <v>72</v>
      </c>
      <c r="D7" s="6" t="s">
        <v>73</v>
      </c>
    </row>
    <row r="8" spans="1:4" x14ac:dyDescent="0.25">
      <c r="A8" s="19">
        <f>B7</f>
      </c>
      <c r="B8" s="19">
        <f>A8+30/1440</f>
      </c>
      <c r="C8" s="8" t="s">
        <v>74</v>
      </c>
      <c r="D8" s="8" t="s">
        <v>71</v>
      </c>
    </row>
    <row r="9" spans="1:4" x14ac:dyDescent="0.25">
      <c r="A9" s="18">
        <f>B8</f>
      </c>
      <c r="B9" s="18">
        <f>A9+60/1440</f>
      </c>
      <c r="C9" s="6" t="s">
        <v>75</v>
      </c>
      <c r="D9" s="6" t="s">
        <v>76</v>
      </c>
    </row>
    <row r="10" spans="1:4" x14ac:dyDescent="0.25">
      <c r="A10" s="19">
        <f>B9</f>
      </c>
      <c r="B10" s="19">
        <f>A10+140/1440</f>
      </c>
      <c r="C10" s="8" t="s">
        <v>77</v>
      </c>
      <c r="D10" s="8" t="s">
        <v>78</v>
      </c>
    </row>
    <row r="11" spans="1:4" x14ac:dyDescent="0.25">
      <c r="A11" s="18">
        <f>B10</f>
      </c>
      <c r="B11" s="18">
        <f>A11+20/1440</f>
      </c>
      <c r="C11" s="6" t="s">
        <v>79</v>
      </c>
      <c r="D11" s="6" t="s">
        <v>80</v>
      </c>
    </row>
    <row r="12" spans="1:4" x14ac:dyDescent="0.25">
      <c r="A12" s="19">
        <f>B11</f>
      </c>
      <c r="B12" s="19">
        <f>A12+70/1440</f>
      </c>
      <c r="C12" s="8" t="s">
        <v>81</v>
      </c>
      <c r="D12" s="8" t="s">
        <v>82</v>
      </c>
    </row>
    <row r="13" spans="1:4" x14ac:dyDescent="0.25">
      <c r="A13" s="18">
        <f>B12</f>
      </c>
      <c r="B13" s="18">
        <f>A13+60/1440</f>
      </c>
      <c r="C13" s="6" t="s">
        <v>83</v>
      </c>
      <c r="D13" s="6" t="s">
        <v>76</v>
      </c>
    </row>
  </sheetData>
  <sheetProtection sheet="1" formatColumns="0" formatRows="0" autoFilter="0"/>
  <mergeCells count="2">
    <mergeCell ref="A1:D1"/>
    <mergeCell ref="A2:D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&amp;L&amp;8Mầm Non · mamnon.hoagao.store&amp;R&amp;8Trang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Năm học</vt:lpstr>
      <vt:lpstr>Chế độ sinh hoạt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Mầm Non – Kế hoạch năm học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